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I33" i="1" l="1"/>
  <c r="I23" i="1"/>
  <c r="K26" i="1" l="1"/>
  <c r="K28" i="1"/>
  <c r="K32" i="1" l="1"/>
  <c r="I31" i="1"/>
  <c r="K30" i="1"/>
  <c r="I25" i="1"/>
  <c r="I20" i="1"/>
  <c r="I17" i="1"/>
  <c r="K29" i="1" l="1"/>
  <c r="K27" i="1"/>
  <c r="I19" i="1"/>
  <c r="H33" i="1" l="1"/>
  <c r="J23" i="1" l="1"/>
  <c r="I18" i="1"/>
  <c r="J31" i="1" l="1"/>
  <c r="I21" i="1"/>
  <c r="I37" i="1" l="1"/>
  <c r="I13" i="1" l="1"/>
  <c r="J30" i="1" l="1"/>
  <c r="H30" i="1" s="1"/>
  <c r="O30" i="1" s="1"/>
  <c r="K13" i="1" l="1"/>
  <c r="H34" i="1" l="1"/>
  <c r="O34" i="1" s="1"/>
  <c r="O33" i="1"/>
  <c r="I39" i="1" l="1"/>
  <c r="H38" i="1"/>
  <c r="O38" i="1" s="1"/>
  <c r="J27" i="1" l="1"/>
  <c r="J26" i="1"/>
  <c r="H26" i="1" s="1"/>
  <c r="O26" i="1" s="1"/>
  <c r="H27" i="1" l="1"/>
  <c r="O27" i="1" s="1"/>
  <c r="J28" i="1"/>
  <c r="H28" i="1" s="1"/>
  <c r="O28" i="1" s="1"/>
  <c r="J20" i="1"/>
  <c r="H21" i="1" l="1"/>
  <c r="O21" i="1" s="1"/>
  <c r="J25" i="1" l="1"/>
  <c r="H25" i="1" l="1"/>
  <c r="O25" i="1" s="1"/>
  <c r="K39" i="1"/>
  <c r="H20" i="1" l="1"/>
  <c r="O20" i="1" s="1"/>
  <c r="J29" i="1" l="1"/>
  <c r="H29" i="1"/>
  <c r="O29" i="1" s="1"/>
  <c r="H14" i="1" l="1"/>
  <c r="O14" i="1" s="1"/>
  <c r="H16" i="1" l="1"/>
  <c r="O16" i="1" s="1"/>
  <c r="H22" i="1" l="1"/>
  <c r="O22" i="1" s="1"/>
  <c r="H15" i="1"/>
  <c r="O15" i="1" s="1"/>
  <c r="H17" i="1"/>
  <c r="O17" i="1" s="1"/>
  <c r="H18" i="1"/>
  <c r="O18" i="1" s="1"/>
  <c r="H19" i="1"/>
  <c r="O19" i="1" s="1"/>
  <c r="H23" i="1"/>
  <c r="O23" i="1" s="1"/>
  <c r="H24" i="1"/>
  <c r="O24" i="1" s="1"/>
  <c r="H31" i="1"/>
  <c r="O31" i="1" s="1"/>
  <c r="J32" i="1"/>
  <c r="J13" i="1" s="1"/>
  <c r="H35" i="1"/>
  <c r="O35" i="1" s="1"/>
  <c r="H36" i="1"/>
  <c r="O36" i="1" s="1"/>
  <c r="H37" i="1"/>
  <c r="O37" i="1" s="1"/>
  <c r="H32" i="1" l="1"/>
  <c r="O32" i="1" s="1"/>
  <c r="J39" i="1"/>
  <c r="J12" i="1"/>
  <c r="K12" i="1"/>
  <c r="H39" i="1" l="1"/>
  <c r="O39" i="1" s="1"/>
  <c r="H13" i="1"/>
  <c r="I12" i="1"/>
  <c r="H12" i="1" s="1"/>
</calcChain>
</file>

<file path=xl/sharedStrings.xml><?xml version="1.0" encoding="utf-8"?>
<sst xmlns="http://schemas.openxmlformats.org/spreadsheetml/2006/main" count="178" uniqueCount="124">
  <si>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</si>
  <si>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</si>
  <si>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</si>
  <si>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</si>
  <si>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</si>
  <si>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</si>
  <si>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</si>
  <si>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</si>
  <si>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</si>
  <si>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</si>
  <si>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</si>
  <si>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</si>
  <si>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</si>
  <si>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</si>
  <si>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</si>
  <si>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</si>
  <si>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</si>
  <si>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</si>
  <si>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</si>
  <si>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</si>
  <si>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</si>
  <si>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</si>
  <si>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</si>
  <si>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</si>
  <si>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</si>
  <si>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</si>
  <si>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</si>
  <si>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</si>
  <si>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</si>
  <si>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</si>
  <si>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</si>
  <si>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</si>
  <si>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</si>
  <si>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</si>
  <si>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</si>
  <si>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</si>
  <si>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</si>
  <si>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</si>
  <si>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</si>
  <si>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</si>
  <si>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</si>
  <si>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</si>
  <si>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</si>
  <si>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</si>
  <si>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</si>
  <si>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</si>
  <si>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</si>
  <si>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</si>
  <si>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</si>
  <si>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</si>
  <si>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</si>
  <si>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</si>
  <si>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</si>
  <si>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</si>
  <si>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</si>
  <si>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</si>
  <si>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</si>
  <si>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</si>
  <si>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</si>
  <si>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</si>
  <si>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</si>
  <si>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</si>
  <si>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</si>
  <si>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</si>
  <si>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</si>
  <si>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</si>
  <si>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</si>
  <si>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</si>
  <si>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</si>
  <si>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</si>
  <si>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</si>
  <si>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</si>
  <si>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</si>
  <si>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</si>
  <si>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</si>
  <si>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</si>
  <si>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</si>
  <si>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</si>
  <si>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</si>
  <si>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</si>
  <si>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</si>
  <si>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</si>
  <si>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</si>
  <si>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</si>
  <si>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</si>
  <si>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</si>
  <si>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</si>
  <si>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</si>
  <si>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</si>
  <si>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</si>
  <si>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</si>
  <si>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</si>
  <si>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</si>
  <si>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</si>
  <si>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</si>
  <si>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</si>
  <si>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</si>
  <si>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</si>
  <si>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</si>
  <si>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</si>
  <si>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</si>
  <si>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</si>
  <si>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</si>
  <si>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</si>
  <si>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</si>
  <si>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</si>
  <si>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</si>
  <si>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</si>
  <si>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</si>
  <si>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</si>
  <si>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</si>
  <si>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</si>
  <si>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</si>
  <si>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</si>
  <si>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</si>
  <si>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</si>
  <si>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</si>
  <si>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</si>
  <si>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</si>
  <si>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Схвалено</t>
  </si>
  <si>
    <t>рішенням виконкому селищної ради</t>
  </si>
  <si>
    <t>від 11.11.2020 року №</t>
  </si>
  <si>
    <t>(проект)</t>
  </si>
  <si>
    <t xml:space="preserve">Розподіл витрат селищного бюджету на реалізацію місцевих/регіональних програм у 2020 році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</si>
</sst>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5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25" zoomScale="60" zoomScaleNormal="70" workbookViewId="0">
      <selection activeCell="I34" sqref="I3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25">
      <c r="A1" s="1"/>
      <c r="B1" s="70">
        <v>21315401000</v>
      </c>
      <c r="C1" s="70"/>
      <c r="D1" s="70"/>
      <c r="E1" s="4"/>
      <c r="F1" s="4"/>
      <c r="G1" s="56"/>
      <c r="H1" s="56" t="s">
        <v>119</v>
      </c>
      <c r="I1" s="56"/>
      <c r="J1" s="56"/>
      <c r="K1" s="59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25">
      <c r="A2" s="1"/>
      <c r="B2" s="4" t="s">
        <v>83</v>
      </c>
      <c r="C2" s="4"/>
      <c r="D2" s="4"/>
      <c r="E2" s="4"/>
      <c r="F2" s="4"/>
      <c r="G2" s="56"/>
      <c r="H2" s="71" t="s">
        <v>120</v>
      </c>
      <c r="I2" s="71"/>
      <c r="J2" s="71"/>
      <c r="K2" s="71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25">
      <c r="A3" s="1"/>
      <c r="B3" s="59"/>
      <c r="C3" s="59"/>
      <c r="D3" s="59"/>
      <c r="E3" s="59"/>
      <c r="F3" s="59"/>
      <c r="G3" s="56"/>
      <c r="H3" s="71" t="s">
        <v>121</v>
      </c>
      <c r="I3" s="71"/>
      <c r="J3" s="71"/>
      <c r="K3" s="71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1"/>
      <c r="J4" s="71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37.5" customHeight="1" x14ac:dyDescent="0.2">
      <c r="B6" s="76" t="s">
        <v>123</v>
      </c>
      <c r="C6" s="77"/>
      <c r="D6" s="77"/>
      <c r="E6" s="77"/>
      <c r="F6" s="77"/>
      <c r="G6" s="77"/>
      <c r="H6" s="77"/>
      <c r="I6" s="77"/>
      <c r="J6" s="77"/>
      <c r="K6" s="77"/>
    </row>
    <row r="7" spans="1:152" ht="33.75" customHeight="1" x14ac:dyDescent="0.2">
      <c r="B7" s="76" t="s">
        <v>122</v>
      </c>
      <c r="C7" s="76"/>
      <c r="D7" s="76"/>
      <c r="E7" s="76"/>
      <c r="F7" s="76"/>
      <c r="G7" s="76"/>
      <c r="H7" s="76"/>
      <c r="I7" s="76"/>
      <c r="J7" s="76"/>
      <c r="K7" s="76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8" t="s">
        <v>1</v>
      </c>
      <c r="C9" s="78" t="s">
        <v>2</v>
      </c>
      <c r="D9" s="78" t="s">
        <v>3</v>
      </c>
      <c r="E9" s="81" t="s">
        <v>4</v>
      </c>
      <c r="F9" s="83" t="s">
        <v>5</v>
      </c>
      <c r="G9" s="78" t="s">
        <v>6</v>
      </c>
      <c r="H9" s="72" t="s">
        <v>7</v>
      </c>
      <c r="I9" s="72" t="s">
        <v>8</v>
      </c>
      <c r="J9" s="74" t="s">
        <v>9</v>
      </c>
      <c r="K9" s="75"/>
    </row>
    <row r="10" spans="1:152" ht="51" customHeight="1" x14ac:dyDescent="0.2">
      <c r="A10" s="16"/>
      <c r="B10" s="79"/>
      <c r="C10" s="79"/>
      <c r="D10" s="80"/>
      <c r="E10" s="82"/>
      <c r="F10" s="84"/>
      <c r="G10" s="79"/>
      <c r="H10" s="73"/>
      <c r="I10" s="73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16547780.020000001</v>
      </c>
      <c r="I12" s="25">
        <f>I13</f>
        <v>10237433.890000001</v>
      </c>
      <c r="J12" s="25">
        <f>J13</f>
        <v>6310346.1300000008</v>
      </c>
      <c r="K12" s="25">
        <f>K13</f>
        <v>6265063.120000001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16547780.020000001</v>
      </c>
      <c r="I13" s="25">
        <f>SUM(I14:I38)</f>
        <v>10237433.890000001</v>
      </c>
      <c r="J13" s="25">
        <f t="shared" ref="J13:K13" si="1">SUM(J14:J38)</f>
        <v>6310346.1300000008</v>
      </c>
      <c r="K13" s="25">
        <f t="shared" si="1"/>
        <v>6265063.120000001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67</v>
      </c>
      <c r="C14" s="21" t="s">
        <v>68</v>
      </c>
      <c r="D14" s="22" t="s">
        <v>32</v>
      </c>
      <c r="E14" s="23" t="s">
        <v>16</v>
      </c>
      <c r="F14" s="34" t="s">
        <v>86</v>
      </c>
      <c r="G14" s="60" t="s">
        <v>82</v>
      </c>
      <c r="H14" s="25">
        <f>I14</f>
        <v>7200</v>
      </c>
      <c r="I14" s="25">
        <v>7200</v>
      </c>
      <c r="J14" s="25"/>
      <c r="K14" s="25"/>
      <c r="L14" s="29"/>
      <c r="M14" s="67">
        <v>7200</v>
      </c>
      <c r="N14" s="29"/>
      <c r="O14" s="66">
        <f t="shared" ref="O14:O38" si="2">H14-M14</f>
        <v>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87</v>
      </c>
      <c r="G15" s="60" t="s">
        <v>109</v>
      </c>
      <c r="H15" s="25">
        <f t="shared" ref="H15:H37" si="3">I15+J15</f>
        <v>44620</v>
      </c>
      <c r="I15" s="25">
        <v>44620</v>
      </c>
      <c r="J15" s="25"/>
      <c r="K15" s="25"/>
      <c r="L15" s="29"/>
      <c r="M15" s="67">
        <v>44620</v>
      </c>
      <c r="N15" s="29"/>
      <c r="O15" s="66">
        <f t="shared" si="2"/>
        <v>0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70</v>
      </c>
      <c r="C16" s="21">
        <v>3210</v>
      </c>
      <c r="D16" s="22">
        <v>1050</v>
      </c>
      <c r="E16" s="23" t="s">
        <v>71</v>
      </c>
      <c r="F16" s="34" t="s">
        <v>88</v>
      </c>
      <c r="G16" s="60" t="s">
        <v>81</v>
      </c>
      <c r="H16" s="25">
        <f t="shared" si="3"/>
        <v>16500</v>
      </c>
      <c r="I16" s="25">
        <v>16500</v>
      </c>
      <c r="J16" s="25"/>
      <c r="K16" s="25"/>
      <c r="L16" s="29"/>
      <c r="M16" s="67">
        <v>16500</v>
      </c>
      <c r="N16" s="29"/>
      <c r="O16" s="66">
        <f t="shared" si="2"/>
        <v>0</v>
      </c>
      <c r="P16" s="66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86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87</v>
      </c>
      <c r="G17" s="60" t="s">
        <v>109</v>
      </c>
      <c r="H17" s="25">
        <f t="shared" si="3"/>
        <v>548361</v>
      </c>
      <c r="I17" s="62">
        <f>438630+64603+42564+2564</f>
        <v>548361</v>
      </c>
      <c r="J17" s="25"/>
      <c r="K17" s="25"/>
      <c r="L17" s="36"/>
      <c r="M17" s="68">
        <v>438630</v>
      </c>
      <c r="N17" s="37"/>
      <c r="O17" s="66">
        <f t="shared" si="2"/>
        <v>109731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77.25" customHeight="1" x14ac:dyDescent="0.2">
      <c r="A18" s="31"/>
      <c r="B18" s="20" t="s">
        <v>14</v>
      </c>
      <c r="C18" s="20" t="s">
        <v>36</v>
      </c>
      <c r="D18" s="32" t="s">
        <v>15</v>
      </c>
      <c r="E18" s="33" t="s">
        <v>16</v>
      </c>
      <c r="F18" s="34" t="s">
        <v>89</v>
      </c>
      <c r="G18" s="60" t="s">
        <v>84</v>
      </c>
      <c r="H18" s="25">
        <f t="shared" si="3"/>
        <v>190500</v>
      </c>
      <c r="I18" s="62">
        <f>190000+500</f>
        <v>190500</v>
      </c>
      <c r="J18" s="25"/>
      <c r="K18" s="25"/>
      <c r="L18" s="36"/>
      <c r="M18" s="68">
        <v>190000</v>
      </c>
      <c r="N18" s="37"/>
      <c r="O18" s="66">
        <f t="shared" si="2"/>
        <v>500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22</v>
      </c>
      <c r="C19" s="33" t="s">
        <v>37</v>
      </c>
      <c r="D19" s="33" t="s">
        <v>38</v>
      </c>
      <c r="E19" s="33" t="s">
        <v>39</v>
      </c>
      <c r="F19" s="34" t="s">
        <v>90</v>
      </c>
      <c r="G19" s="60" t="s">
        <v>110</v>
      </c>
      <c r="H19" s="25">
        <f t="shared" si="3"/>
        <v>276400</v>
      </c>
      <c r="I19" s="62">
        <f>301400+5000-30000</f>
        <v>276400</v>
      </c>
      <c r="J19" s="25"/>
      <c r="K19" s="25"/>
      <c r="L19" s="36"/>
      <c r="M19" s="68">
        <v>301400</v>
      </c>
      <c r="N19" s="37"/>
      <c r="O19" s="66">
        <f t="shared" si="2"/>
        <v>-25000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2" t="s">
        <v>91</v>
      </c>
      <c r="G20" s="35" t="s">
        <v>111</v>
      </c>
      <c r="H20" s="25">
        <f>I20+J20</f>
        <v>462791.28</v>
      </c>
      <c r="I20" s="62">
        <f>120000+190000+134940-3001.6-30147.12</f>
        <v>411791.28</v>
      </c>
      <c r="J20" s="25">
        <f>K20</f>
        <v>51000</v>
      </c>
      <c r="K20" s="25">
        <v>51000</v>
      </c>
      <c r="L20" s="36"/>
      <c r="M20" s="68">
        <v>492938.4</v>
      </c>
      <c r="N20" s="37"/>
      <c r="O20" s="66">
        <f t="shared" si="2"/>
        <v>-30147.119999999995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93" customHeight="1" x14ac:dyDescent="0.2">
      <c r="A21" s="31"/>
      <c r="B21" s="20" t="s">
        <v>23</v>
      </c>
      <c r="C21" s="20" t="s">
        <v>40</v>
      </c>
      <c r="D21" s="32" t="s">
        <v>41</v>
      </c>
      <c r="E21" s="33" t="s">
        <v>42</v>
      </c>
      <c r="F21" s="42" t="s">
        <v>93</v>
      </c>
      <c r="G21" s="35" t="s">
        <v>112</v>
      </c>
      <c r="H21" s="25">
        <f>I21</f>
        <v>100861.6</v>
      </c>
      <c r="I21" s="62">
        <f>97860+3001.6</f>
        <v>100861.6</v>
      </c>
      <c r="J21" s="25"/>
      <c r="K21" s="25"/>
      <c r="L21" s="36"/>
      <c r="M21" s="68">
        <v>100861.6</v>
      </c>
      <c r="N21" s="37"/>
      <c r="O21" s="66">
        <f t="shared" si="2"/>
        <v>0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60.75" customHeight="1" x14ac:dyDescent="0.2">
      <c r="A22" s="31"/>
      <c r="B22" s="20" t="s">
        <v>26</v>
      </c>
      <c r="C22" s="20" t="s">
        <v>43</v>
      </c>
      <c r="D22" s="32" t="s">
        <v>41</v>
      </c>
      <c r="E22" s="33" t="s">
        <v>44</v>
      </c>
      <c r="F22" s="40" t="s">
        <v>92</v>
      </c>
      <c r="G22" s="60" t="s">
        <v>80</v>
      </c>
      <c r="H22" s="25">
        <f t="shared" si="3"/>
        <v>40000</v>
      </c>
      <c r="I22" s="62">
        <v>40000</v>
      </c>
      <c r="J22" s="25"/>
      <c r="K22" s="25"/>
      <c r="L22" s="36"/>
      <c r="M22" s="68">
        <v>40000</v>
      </c>
      <c r="N22" s="37"/>
      <c r="O22" s="66">
        <f t="shared" si="2"/>
        <v>0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87" customHeight="1" x14ac:dyDescent="0.2">
      <c r="A23" s="31"/>
      <c r="B23" s="20" t="s">
        <v>24</v>
      </c>
      <c r="C23" s="20" t="s">
        <v>45</v>
      </c>
      <c r="D23" s="32" t="s">
        <v>41</v>
      </c>
      <c r="E23" s="33" t="s">
        <v>46</v>
      </c>
      <c r="F23" s="40" t="s">
        <v>93</v>
      </c>
      <c r="G23" s="60" t="s">
        <v>112</v>
      </c>
      <c r="H23" s="25">
        <f t="shared" si="3"/>
        <v>5168505.7600000016</v>
      </c>
      <c r="I23" s="62">
        <f>4914016.19+5654.5+108231.49+94560.61-3933.06</f>
        <v>5118529.7300000014</v>
      </c>
      <c r="J23" s="25">
        <f>K23</f>
        <v>49976.03</v>
      </c>
      <c r="K23" s="25">
        <v>49976.03</v>
      </c>
      <c r="L23" s="36"/>
      <c r="M23" s="68">
        <v>4779693.2300000004</v>
      </c>
      <c r="N23" s="37"/>
      <c r="O23" s="66">
        <f t="shared" si="2"/>
        <v>388812.53000000119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2" hidden="1" customHeight="1" x14ac:dyDescent="0.2">
      <c r="A24" s="31"/>
      <c r="B24" s="20" t="s">
        <v>72</v>
      </c>
      <c r="C24" s="20" t="s">
        <v>73</v>
      </c>
      <c r="D24" s="32" t="s">
        <v>47</v>
      </c>
      <c r="E24" s="33" t="s">
        <v>74</v>
      </c>
      <c r="F24" s="34" t="s">
        <v>75</v>
      </c>
      <c r="G24" s="60" t="s">
        <v>79</v>
      </c>
      <c r="H24" s="25">
        <f t="shared" si="3"/>
        <v>0</v>
      </c>
      <c r="I24" s="62"/>
      <c r="J24" s="25"/>
      <c r="K24" s="25"/>
      <c r="L24" s="36"/>
      <c r="M24" s="68">
        <v>125000</v>
      </c>
      <c r="N24" s="37"/>
      <c r="O24" s="66">
        <f t="shared" si="2"/>
        <v>-125000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8.75" customHeight="1" x14ac:dyDescent="0.2">
      <c r="A25" s="31"/>
      <c r="B25" s="20" t="s">
        <v>76</v>
      </c>
      <c r="C25" s="20">
        <v>7130</v>
      </c>
      <c r="D25" s="32" t="s">
        <v>78</v>
      </c>
      <c r="E25" s="33" t="s">
        <v>77</v>
      </c>
      <c r="F25" s="34" t="s">
        <v>94</v>
      </c>
      <c r="G25" s="60" t="s">
        <v>113</v>
      </c>
      <c r="H25" s="25">
        <f>I25+J25</f>
        <v>225401.35</v>
      </c>
      <c r="I25" s="62">
        <f>197945.96+0.2+36139.96+1600+3000-47580-55648.37</f>
        <v>135457.75</v>
      </c>
      <c r="J25" s="25">
        <f t="shared" ref="J25:J30" si="4">K25</f>
        <v>89943.6</v>
      </c>
      <c r="K25" s="25">
        <v>89943.6</v>
      </c>
      <c r="L25" s="36"/>
      <c r="M25" s="68">
        <v>328629.71999999997</v>
      </c>
      <c r="N25" s="37"/>
      <c r="O25" s="66">
        <f t="shared" si="2"/>
        <v>-103228.36999999997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4" t="s">
        <v>91</v>
      </c>
      <c r="G26" s="60" t="s">
        <v>111</v>
      </c>
      <c r="H26" s="25">
        <f>J26</f>
        <v>356901.68000000011</v>
      </c>
      <c r="I26" s="62"/>
      <c r="J26" s="25">
        <f t="shared" si="4"/>
        <v>356901.68000000011</v>
      </c>
      <c r="K26" s="25">
        <f>1398230.84-340000-299809-41094.99+346502-607002.61-120655.56+20731</f>
        <v>356901.68000000011</v>
      </c>
      <c r="L26" s="36"/>
      <c r="M26" s="68">
        <v>1063828.8500000001</v>
      </c>
      <c r="N26" s="37"/>
      <c r="O26" s="66">
        <f t="shared" si="2"/>
        <v>-706927.16999999993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4.75" customHeight="1" x14ac:dyDescent="0.2">
      <c r="A27" s="31"/>
      <c r="B27" s="20" t="s">
        <v>97</v>
      </c>
      <c r="C27" s="20" t="s">
        <v>98</v>
      </c>
      <c r="D27" s="32" t="s">
        <v>49</v>
      </c>
      <c r="E27" s="33" t="s">
        <v>99</v>
      </c>
      <c r="F27" s="64" t="s">
        <v>93</v>
      </c>
      <c r="G27" s="60" t="s">
        <v>112</v>
      </c>
      <c r="H27" s="25">
        <f>J27</f>
        <v>1754150.4100000004</v>
      </c>
      <c r="I27" s="62"/>
      <c r="J27" s="25">
        <f t="shared" si="4"/>
        <v>1754150.4100000004</v>
      </c>
      <c r="K27" s="25">
        <f>2351588.52-20000+599045+6821.6+765371-620463.21-765371-563012.34+170.84</f>
        <v>1754150.4100000004</v>
      </c>
      <c r="L27" s="36"/>
      <c r="M27" s="68">
        <v>2316991.91</v>
      </c>
      <c r="N27" s="37"/>
      <c r="O27" s="66">
        <f t="shared" si="2"/>
        <v>-562841.49999999977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82.5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64" t="s">
        <v>93</v>
      </c>
      <c r="G28" s="60" t="s">
        <v>112</v>
      </c>
      <c r="H28" s="25">
        <f>J28</f>
        <v>1097151.94</v>
      </c>
      <c r="I28" s="62"/>
      <c r="J28" s="25">
        <f t="shared" si="4"/>
        <v>1097151.94</v>
      </c>
      <c r="K28" s="25">
        <f>859582.74+298344.35+3297+1491.2+253512+357827.46-357827.46-298344.35-20731</f>
        <v>1097151.94</v>
      </c>
      <c r="L28" s="36"/>
      <c r="M28" s="68">
        <v>1416227.2899999998</v>
      </c>
      <c r="N28" s="37"/>
      <c r="O28" s="66">
        <f t="shared" si="2"/>
        <v>-319075.34999999986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69" customHeight="1" x14ac:dyDescent="0.2">
      <c r="A29" s="31"/>
      <c r="B29" s="20" t="s">
        <v>25</v>
      </c>
      <c r="C29" s="20" t="s">
        <v>48</v>
      </c>
      <c r="D29" s="32" t="s">
        <v>49</v>
      </c>
      <c r="E29" s="33" t="s">
        <v>50</v>
      </c>
      <c r="F29" s="42" t="s">
        <v>91</v>
      </c>
      <c r="G29" s="35" t="s">
        <v>69</v>
      </c>
      <c r="H29" s="25">
        <f>I29+J29</f>
        <v>716531</v>
      </c>
      <c r="I29" s="62"/>
      <c r="J29" s="25">
        <f t="shared" si="4"/>
        <v>716531</v>
      </c>
      <c r="K29" s="25">
        <f>295800+400000+20731</f>
        <v>716531</v>
      </c>
      <c r="L29" s="36"/>
      <c r="M29" s="68">
        <v>695800</v>
      </c>
      <c r="N29" s="37"/>
      <c r="O29" s="66">
        <f t="shared" si="2"/>
        <v>20731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0" customHeight="1" x14ac:dyDescent="0.2">
      <c r="A30" s="31"/>
      <c r="B30" s="20" t="s">
        <v>116</v>
      </c>
      <c r="C30" s="20">
        <v>7370</v>
      </c>
      <c r="D30" s="32" t="s">
        <v>51</v>
      </c>
      <c r="E30" s="33" t="s">
        <v>117</v>
      </c>
      <c r="F30" s="64" t="s">
        <v>93</v>
      </c>
      <c r="G30" s="60" t="s">
        <v>112</v>
      </c>
      <c r="H30" s="25">
        <f>J30</f>
        <v>139384.76</v>
      </c>
      <c r="I30" s="62"/>
      <c r="J30" s="25">
        <f t="shared" si="4"/>
        <v>139384.76</v>
      </c>
      <c r="K30" s="25">
        <f>90000-559.02+49943.78</f>
        <v>139384.76</v>
      </c>
      <c r="L30" s="36"/>
      <c r="M30" s="68">
        <v>90000</v>
      </c>
      <c r="N30" s="37"/>
      <c r="O30" s="66">
        <f t="shared" si="2"/>
        <v>49384.760000000009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9" customFormat="1" ht="93.75" customHeight="1" x14ac:dyDescent="0.2">
      <c r="A31" s="31"/>
      <c r="B31" s="20" t="s">
        <v>27</v>
      </c>
      <c r="C31" s="20" t="s">
        <v>52</v>
      </c>
      <c r="D31" s="32" t="s">
        <v>53</v>
      </c>
      <c r="E31" s="41" t="s">
        <v>54</v>
      </c>
      <c r="F31" s="40" t="s">
        <v>93</v>
      </c>
      <c r="G31" s="60" t="s">
        <v>112</v>
      </c>
      <c r="H31" s="25">
        <f t="shared" si="3"/>
        <v>2012612.37</v>
      </c>
      <c r="I31" s="63">
        <f>675242.64+181998.73+290000+100000</f>
        <v>1247241.3700000001</v>
      </c>
      <c r="J31" s="25">
        <f>K31</f>
        <v>765371</v>
      </c>
      <c r="K31" s="25">
        <v>765371</v>
      </c>
      <c r="L31" s="36"/>
      <c r="M31" s="38">
        <v>1440613.6400000001</v>
      </c>
      <c r="N31" s="37"/>
      <c r="O31" s="66">
        <f t="shared" si="2"/>
        <v>571998.73</v>
      </c>
      <c r="P31" s="66"/>
      <c r="Q31" s="37"/>
      <c r="R31" s="37"/>
      <c r="S31" s="38"/>
      <c r="T31" s="36"/>
      <c r="U31" s="37"/>
      <c r="V31" s="37"/>
      <c r="W31" s="38"/>
      <c r="X31" s="36"/>
      <c r="Y31" s="37"/>
      <c r="Z31" s="37"/>
      <c r="AA31" s="38"/>
      <c r="AB31" s="36"/>
      <c r="AC31" s="37"/>
      <c r="AD31" s="37"/>
      <c r="AE31" s="38"/>
      <c r="AF31" s="36"/>
      <c r="AG31" s="37"/>
      <c r="AH31" s="37"/>
      <c r="AI31" s="38"/>
      <c r="AJ31" s="36"/>
      <c r="AK31" s="37"/>
      <c r="AL31" s="37"/>
      <c r="AM31" s="38"/>
      <c r="AN31" s="36"/>
      <c r="AO31" s="37"/>
      <c r="AP31" s="37"/>
      <c r="AQ31" s="38"/>
      <c r="AR31" s="36"/>
      <c r="AS31" s="37"/>
      <c r="AT31" s="37"/>
      <c r="AU31" s="38"/>
      <c r="AV31" s="36"/>
      <c r="AW31" s="37"/>
      <c r="AX31" s="37"/>
      <c r="AY31" s="38"/>
      <c r="AZ31" s="36"/>
      <c r="BA31" s="37"/>
      <c r="BB31" s="37"/>
      <c r="BC31" s="38"/>
      <c r="BD31" s="36"/>
      <c r="BE31" s="37"/>
      <c r="BF31" s="37"/>
      <c r="BG31" s="38"/>
      <c r="BH31" s="36"/>
      <c r="BI31" s="37"/>
      <c r="BJ31" s="37"/>
      <c r="BK31" s="38"/>
      <c r="BL31" s="36"/>
      <c r="BM31" s="37"/>
      <c r="BN31" s="37"/>
      <c r="BO31" s="38"/>
      <c r="BP31" s="36"/>
      <c r="BQ31" s="37"/>
      <c r="BR31" s="37"/>
      <c r="BS31" s="38"/>
      <c r="BT31" s="36"/>
      <c r="BU31" s="37"/>
      <c r="BV31" s="37"/>
      <c r="BW31" s="38"/>
      <c r="BX31" s="36"/>
      <c r="BY31" s="37"/>
      <c r="BZ31" s="37"/>
      <c r="CA31" s="38"/>
      <c r="CB31" s="36"/>
      <c r="CC31" s="37"/>
      <c r="CD31" s="37"/>
      <c r="CE31" s="38"/>
      <c r="CF31" s="36"/>
      <c r="CG31" s="37"/>
      <c r="CH31" s="37"/>
      <c r="CI31" s="38"/>
      <c r="CJ31" s="36"/>
      <c r="CK31" s="37"/>
      <c r="CL31" s="37"/>
      <c r="CM31" s="38"/>
      <c r="CN31" s="36"/>
      <c r="CO31" s="37"/>
      <c r="CP31" s="37"/>
      <c r="CQ31" s="38"/>
      <c r="CR31" s="36"/>
      <c r="CS31" s="37"/>
      <c r="CT31" s="37"/>
      <c r="CU31" s="38"/>
      <c r="CV31" s="36"/>
      <c r="CW31" s="37"/>
      <c r="CX31" s="37"/>
      <c r="CY31" s="38"/>
      <c r="CZ31" s="36"/>
      <c r="DA31" s="37"/>
      <c r="DB31" s="37"/>
      <c r="DC31" s="38"/>
      <c r="DD31" s="36"/>
      <c r="DE31" s="37"/>
      <c r="DF31" s="37"/>
      <c r="DG31" s="38"/>
      <c r="DH31" s="36"/>
      <c r="DI31" s="37"/>
      <c r="DJ31" s="37"/>
      <c r="DK31" s="38"/>
      <c r="DL31" s="36"/>
      <c r="DM31" s="37"/>
      <c r="DN31" s="37"/>
      <c r="DO31" s="38"/>
      <c r="DP31" s="36"/>
      <c r="DQ31" s="37"/>
      <c r="DR31" s="37"/>
      <c r="DS31" s="38"/>
      <c r="DT31" s="36"/>
      <c r="DU31" s="37"/>
      <c r="DV31" s="37"/>
      <c r="DW31" s="38"/>
      <c r="DX31" s="36"/>
      <c r="DY31" s="37"/>
      <c r="DZ31" s="37"/>
      <c r="EA31" s="38"/>
      <c r="EB31" s="36"/>
      <c r="EC31" s="37"/>
      <c r="ED31" s="37"/>
      <c r="EE31" s="38"/>
      <c r="EF31" s="36"/>
      <c r="EG31" s="37"/>
      <c r="EH31" s="37"/>
      <c r="EI31" s="38"/>
      <c r="EJ31" s="36"/>
      <c r="EK31" s="37"/>
      <c r="EL31" s="37"/>
      <c r="EM31" s="38"/>
      <c r="EN31" s="36"/>
      <c r="EO31" s="37"/>
      <c r="EP31" s="37"/>
      <c r="EQ31" s="38"/>
      <c r="ER31" s="36"/>
      <c r="ES31" s="37"/>
      <c r="ET31" s="37"/>
      <c r="EU31" s="38"/>
      <c r="EV31" s="36"/>
    </row>
    <row r="32" spans="1:152" s="30" customFormat="1" ht="58.5" customHeight="1" x14ac:dyDescent="0.3">
      <c r="A32" s="28"/>
      <c r="B32" s="20" t="s">
        <v>28</v>
      </c>
      <c r="C32" s="20" t="s">
        <v>55</v>
      </c>
      <c r="D32" s="32" t="s">
        <v>51</v>
      </c>
      <c r="E32" s="33" t="s">
        <v>56</v>
      </c>
      <c r="F32" s="40" t="s">
        <v>93</v>
      </c>
      <c r="G32" s="60" t="s">
        <v>85</v>
      </c>
      <c r="H32" s="25">
        <f t="shared" si="3"/>
        <v>1244652.7</v>
      </c>
      <c r="I32" s="63"/>
      <c r="J32" s="25">
        <f t="shared" ref="J32" si="5">K32</f>
        <v>1244652.7</v>
      </c>
      <c r="K32" s="25">
        <f>885225.57+359427.13</f>
        <v>1244652.7</v>
      </c>
      <c r="L32" s="29"/>
      <c r="M32" s="67">
        <v>885225.57</v>
      </c>
      <c r="N32" s="29"/>
      <c r="O32" s="66">
        <f t="shared" si="2"/>
        <v>359427.13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104</v>
      </c>
      <c r="C33" s="20" t="s">
        <v>105</v>
      </c>
      <c r="D33" s="20" t="s">
        <v>106</v>
      </c>
      <c r="E33" s="20" t="s">
        <v>107</v>
      </c>
      <c r="F33" s="40" t="s">
        <v>108</v>
      </c>
      <c r="G33" s="65" t="s">
        <v>118</v>
      </c>
      <c r="H33" s="25">
        <f>I33</f>
        <v>650919.06000000006</v>
      </c>
      <c r="I33" s="63">
        <f>646986+3933.06</f>
        <v>650919.06000000006</v>
      </c>
      <c r="J33" s="25"/>
      <c r="K33" s="25"/>
      <c r="L33" s="29"/>
      <c r="M33" s="67">
        <v>619386</v>
      </c>
      <c r="N33" s="29"/>
      <c r="O33" s="66">
        <f t="shared" si="2"/>
        <v>31533.060000000056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29</v>
      </c>
      <c r="C34" s="20" t="s">
        <v>57</v>
      </c>
      <c r="D34" s="43" t="s">
        <v>58</v>
      </c>
      <c r="E34" s="44" t="s">
        <v>59</v>
      </c>
      <c r="F34" s="40" t="s">
        <v>108</v>
      </c>
      <c r="G34" s="65" t="s">
        <v>118</v>
      </c>
      <c r="H34" s="25">
        <f>I34</f>
        <v>10614</v>
      </c>
      <c r="I34" s="63">
        <v>10614</v>
      </c>
      <c r="J34" s="25"/>
      <c r="K34" s="25"/>
      <c r="L34" s="29"/>
      <c r="M34" s="67">
        <v>10614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29</v>
      </c>
      <c r="C35" s="20" t="s">
        <v>57</v>
      </c>
      <c r="D35" s="43" t="s">
        <v>58</v>
      </c>
      <c r="E35" s="44" t="s">
        <v>59</v>
      </c>
      <c r="F35" s="61" t="s">
        <v>88</v>
      </c>
      <c r="G35" s="60" t="s">
        <v>81</v>
      </c>
      <c r="H35" s="25">
        <f t="shared" si="3"/>
        <v>294724</v>
      </c>
      <c r="I35" s="63">
        <v>294724</v>
      </c>
      <c r="J35" s="25"/>
      <c r="K35" s="25"/>
      <c r="L35" s="29"/>
      <c r="M35" s="67">
        <v>294724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30</v>
      </c>
      <c r="C36" s="20" t="s">
        <v>60</v>
      </c>
      <c r="D36" s="43" t="s">
        <v>61</v>
      </c>
      <c r="E36" s="44" t="s">
        <v>62</v>
      </c>
      <c r="F36" s="45" t="s">
        <v>95</v>
      </c>
      <c r="G36" s="60" t="s">
        <v>114</v>
      </c>
      <c r="H36" s="25">
        <f t="shared" si="3"/>
        <v>45283.01</v>
      </c>
      <c r="I36" s="63"/>
      <c r="J36" s="25">
        <v>45283.01</v>
      </c>
      <c r="K36" s="25"/>
      <c r="L36" s="29"/>
      <c r="M36" s="67">
        <v>45283.01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31</v>
      </c>
      <c r="C37" s="20" t="s">
        <v>63</v>
      </c>
      <c r="D37" s="43" t="s">
        <v>64</v>
      </c>
      <c r="E37" s="44" t="s">
        <v>65</v>
      </c>
      <c r="F37" s="45" t="s">
        <v>96</v>
      </c>
      <c r="G37" s="60" t="s">
        <v>115</v>
      </c>
      <c r="H37" s="25">
        <f t="shared" si="3"/>
        <v>1138714.1000000001</v>
      </c>
      <c r="I37" s="63">
        <f>778788.51+150000+200000+9925.59</f>
        <v>1138714.1000000001</v>
      </c>
      <c r="J37" s="25"/>
      <c r="K37" s="25"/>
      <c r="L37" s="29"/>
      <c r="M37" s="67">
        <v>1138714.1000000001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79.5" customHeight="1" x14ac:dyDescent="0.3">
      <c r="A38" s="28"/>
      <c r="B38" s="20" t="s">
        <v>100</v>
      </c>
      <c r="C38" s="20" t="s">
        <v>101</v>
      </c>
      <c r="D38" s="20" t="s">
        <v>64</v>
      </c>
      <c r="E38" s="20" t="s">
        <v>102</v>
      </c>
      <c r="F38" s="45" t="s">
        <v>96</v>
      </c>
      <c r="G38" s="60" t="s">
        <v>112</v>
      </c>
      <c r="H38" s="25">
        <f>I38</f>
        <v>5000</v>
      </c>
      <c r="I38" s="63">
        <v>5000</v>
      </c>
      <c r="J38" s="25"/>
      <c r="K38" s="25"/>
      <c r="L38" s="29"/>
      <c r="M38" s="67">
        <v>5000</v>
      </c>
      <c r="N38" s="29"/>
      <c r="O38" s="66">
        <f t="shared" si="2"/>
        <v>0</v>
      </c>
      <c r="P38" s="66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0" customFormat="1" ht="18.75" customHeight="1" x14ac:dyDescent="0.3">
      <c r="A39" s="28"/>
      <c r="B39" s="46" t="s">
        <v>17</v>
      </c>
      <c r="C39" s="46" t="s">
        <v>17</v>
      </c>
      <c r="D39" s="47" t="s">
        <v>17</v>
      </c>
      <c r="E39" s="41" t="s">
        <v>7</v>
      </c>
      <c r="F39" s="57" t="s">
        <v>17</v>
      </c>
      <c r="G39" s="48" t="s">
        <v>17</v>
      </c>
      <c r="H39" s="48">
        <f t="shared" ref="H39:J39" si="6">SUM(H14:H38)</f>
        <v>16547780.020000001</v>
      </c>
      <c r="I39" s="48">
        <f t="shared" si="6"/>
        <v>10237433.890000001</v>
      </c>
      <c r="J39" s="48">
        <f t="shared" si="6"/>
        <v>6310346.1300000008</v>
      </c>
      <c r="K39" s="48">
        <f>SUM(K14:K38)</f>
        <v>6265063.120000001</v>
      </c>
      <c r="L39" s="49"/>
      <c r="M39" s="69">
        <v>16887881.32</v>
      </c>
      <c r="N39" s="49"/>
      <c r="O39" s="66">
        <f>H39-M39</f>
        <v>-340101.29999999888</v>
      </c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</row>
    <row r="40" spans="1:152" ht="12.75" hidden="1" customHeight="1" x14ac:dyDescent="0.3">
      <c r="F40" s="51" t="s">
        <v>19</v>
      </c>
    </row>
    <row r="41" spans="1:152" ht="12.75" hidden="1" customHeight="1" x14ac:dyDescent="0.3">
      <c r="F41" s="51" t="s">
        <v>20</v>
      </c>
    </row>
    <row r="42" spans="1:152" ht="18.75" x14ac:dyDescent="0.3">
      <c r="F42" s="51"/>
    </row>
    <row r="43" spans="1:152" s="50" customFormat="1" ht="18.75" x14ac:dyDescent="0.3">
      <c r="A43" s="28"/>
      <c r="B43" s="52"/>
      <c r="C43" s="28"/>
      <c r="D43" s="28"/>
      <c r="E43" s="53"/>
      <c r="F43" s="53"/>
      <c r="G43" s="54"/>
      <c r="H43" s="54"/>
      <c r="I43" s="54"/>
      <c r="J43" s="54"/>
      <c r="K43" s="54"/>
      <c r="L43" s="54"/>
      <c r="M43" s="53"/>
      <c r="N43" s="53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</row>
    <row r="44" spans="1:152" x14ac:dyDescent="0.2">
      <c r="H44" s="55"/>
    </row>
    <row r="45" spans="1:152" x14ac:dyDescent="0.2">
      <c r="K45" s="55"/>
    </row>
    <row r="46" spans="1:152" x14ac:dyDescent="0.2">
      <c r="I46" s="9"/>
      <c r="J46" s="9"/>
      <c r="K46" s="9"/>
    </row>
    <row r="47" spans="1:152" ht="18.75" x14ac:dyDescent="0.3">
      <c r="E47" s="28" t="s">
        <v>66</v>
      </c>
      <c r="F47" s="58" t="s">
        <v>103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K2"/>
    <mergeCell ref="H3:K3"/>
    <mergeCell ref="B7:K7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2020-11-02T13:17:20Z</cp:lastPrinted>
  <dcterms:created xsi:type="dcterms:W3CDTF">2018-11-29T08:12:20Z</dcterms:created>
  <dcterms:modified xsi:type="dcterms:W3CDTF">2020-11-10T14:39:21Z</dcterms:modified>
</cp:coreProperties>
</file>